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bmeedu-my.sharepoint.com/personal/mozer_krisztina_kjk_bme_hu/Documents/Dokumentumok/Kari Tanács/Kari Tanács 2024_2025/2025. május 8/"/>
    </mc:Choice>
  </mc:AlternateContent>
  <xr:revisionPtr revIDLastSave="0" documentId="8_{E2D87ACB-1FA6-4288-9183-65488CB2674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4 Séma" sheetId="1" r:id="rId1"/>
    <sheet name="Összetevők" sheetId="3" r:id="rId2"/>
    <sheet name="Munka1 (3)" sheetId="4" r:id="rId3"/>
    <sheet name="Munka1" sheetId="5" r:id="rId4"/>
  </sheets>
  <externalReferences>
    <externalReference r:id="rId5"/>
    <externalReference r:id="rId6"/>
  </externalReferences>
  <definedNames>
    <definedName name="eee">'[1]kv.várható.köz.2001'!$A$1:$A$65536,'[1]kv.várható.köz.2001'!$A$1:$IV$1</definedName>
    <definedName name="ffff" hidden="1">'[2]kv.várható.köz.2001'!$A$1:$A$65536,'[2]kv.várható.köz.2001'!$A$1:$IV$1</definedName>
    <definedName name="kkk">'[2]kv.várható.köz.2001'!$A$1:$A$65536,'[2]kv.várható.köz.2001'!$A$1:$IV$1</definedName>
    <definedName name="_xlnm.Print_Titles">'[1]kv.várható.köz.2001'!$A$1:$A$65536,'[1]kv.várható.köz.2001'!$A$1:$IV$1</definedName>
    <definedName name="Z_39F0D880_D4B9_11D3_8202_0000F8086450_.wvu.PrintTitles" hidden="1">'[1]kv.várható.köz.2001'!$A$1:$A$65536,'[1]kv.várható.köz.2001'!$A$1:$IV$1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" l="1"/>
  <c r="C16" i="3"/>
  <c r="C17" i="4"/>
  <c r="C9" i="4"/>
  <c r="E7" i="4"/>
  <c r="C7" i="4"/>
  <c r="E10" i="4"/>
  <c r="C10" i="4"/>
  <c r="G17" i="4"/>
  <c r="E16" i="4" l="1"/>
  <c r="C16" i="4" s="1"/>
  <c r="C13" i="4" l="1"/>
  <c r="D17" i="3"/>
  <c r="C27" i="3" l="1"/>
  <c r="C28" i="4"/>
  <c r="E15" i="4"/>
  <c r="C15" i="4" s="1"/>
  <c r="C11" i="3" s="1"/>
  <c r="F14" i="1" s="1"/>
  <c r="C14" i="4"/>
  <c r="C14" i="3" s="1"/>
  <c r="D14" i="3" s="1"/>
  <c r="C15" i="3"/>
  <c r="C9" i="3"/>
  <c r="D9" i="3" s="1"/>
  <c r="C8" i="3"/>
  <c r="D8" i="3" s="1"/>
  <c r="J8" i="4"/>
  <c r="K8" i="4" s="1"/>
  <c r="E8" i="4" s="1"/>
  <c r="C8" i="4" s="1"/>
  <c r="C7" i="3" s="1"/>
  <c r="D7" i="3" s="1"/>
  <c r="J7" i="4"/>
  <c r="K7" i="4" s="1"/>
  <c r="C6" i="3" s="1"/>
  <c r="D6" i="3" s="1"/>
  <c r="G5" i="4"/>
  <c r="C5" i="4" s="1"/>
  <c r="C5" i="3" s="1"/>
  <c r="D5" i="3" s="1"/>
  <c r="C4" i="4"/>
  <c r="C4" i="3" s="1"/>
  <c r="D4" i="3" s="1"/>
  <c r="D15" i="3" l="1"/>
  <c r="D13" i="3" s="1"/>
  <c r="C13" i="3"/>
  <c r="C11" i="4"/>
  <c r="C12" i="4" l="1"/>
  <c r="C21" i="4"/>
  <c r="C20" i="3" s="1"/>
  <c r="F19" i="1" s="1"/>
  <c r="C20" i="4"/>
  <c r="C24" i="3"/>
  <c r="F25" i="1" l="1"/>
  <c r="G25" i="1" s="1"/>
  <c r="C18" i="4"/>
  <c r="C22" i="4" s="1"/>
  <c r="D24" i="3"/>
  <c r="D20" i="3"/>
  <c r="D11" i="3"/>
  <c r="F16" i="1"/>
  <c r="G16" i="1" s="1"/>
  <c r="G19" i="1"/>
  <c r="G14" i="1"/>
  <c r="C3" i="3"/>
  <c r="F12" i="1" l="1"/>
  <c r="G12" i="1" s="1"/>
  <c r="C10" i="3"/>
  <c r="E27" i="4"/>
  <c r="E28" i="4"/>
  <c r="D3" i="3"/>
  <c r="C25" i="3"/>
  <c r="F13" i="1" l="1"/>
  <c r="G13" i="1" s="1"/>
  <c r="G20" i="1" s="1"/>
  <c r="D10" i="3"/>
  <c r="D25" i="3" s="1"/>
  <c r="G26" i="1"/>
  <c r="F26" i="1"/>
  <c r="F20" i="1" l="1"/>
  <c r="F27" i="1" s="1"/>
  <c r="F29" i="1" s="1"/>
  <c r="G27" i="1"/>
  <c r="G29" i="1" s="1"/>
</calcChain>
</file>

<file path=xl/sharedStrings.xml><?xml version="1.0" encoding="utf-8"?>
<sst xmlns="http://schemas.openxmlformats.org/spreadsheetml/2006/main" count="187" uniqueCount="136">
  <si>
    <t>Önköltség kalkulációs séma*</t>
  </si>
  <si>
    <t>Kitöltést végezte:</t>
  </si>
  <si>
    <t>Kalkulációs időszak:</t>
  </si>
  <si>
    <t>Kalkuláció típusa (elő vagy utó):</t>
  </si>
  <si>
    <t>Kitöltés dátuma:</t>
  </si>
  <si>
    <t>(adatok Ft-ban )</t>
  </si>
  <si>
    <t>Közvetlen költségek</t>
  </si>
  <si>
    <t>ÁFÁ nélkül</t>
  </si>
  <si>
    <t>ÁFÁ-val</t>
  </si>
  <si>
    <t xml:space="preserve">1. </t>
  </si>
  <si>
    <t>Közvetlen bérköltségek és személyi jellegű egyéb költségek</t>
  </si>
  <si>
    <t xml:space="preserve">2. </t>
  </si>
  <si>
    <t>Közvetlen bérek járulékai és egyetemet terhelő közterhei</t>
  </si>
  <si>
    <t xml:space="preserve"> </t>
  </si>
  <si>
    <t xml:space="preserve">3. </t>
  </si>
  <si>
    <t>Közvetlen anyagköltségek</t>
  </si>
  <si>
    <t>4.a</t>
  </si>
  <si>
    <t>Közvetlen szolgáltatás jellegű költségek (egyetemen kívülről)</t>
  </si>
  <si>
    <t>4.b</t>
  </si>
  <si>
    <t>Közvetlen szolgáltatás jellegű költségek (egyetemen belülről)</t>
  </si>
  <si>
    <t xml:space="preserve">5. </t>
  </si>
  <si>
    <t xml:space="preserve">Közvetlenül igénybevett tárgyi eszközök és immateriális javak értékcsökkenése </t>
  </si>
  <si>
    <t xml:space="preserve">6. </t>
  </si>
  <si>
    <t xml:space="preserve">Közvetlenül igénybevett létesítmények értékcsökkenése </t>
  </si>
  <si>
    <t>7.</t>
  </si>
  <si>
    <t>Egyéb, a fentiekbe nem sorolható közvetlen költségek</t>
  </si>
  <si>
    <t>I. Közvetlen költségek mindösszesen (1.+2.+...+7.)</t>
  </si>
  <si>
    <t>Közvetett költségek</t>
  </si>
  <si>
    <t xml:space="preserve">8. </t>
  </si>
  <si>
    <t>A tevékenységet végző szervezeti egység közvetett költségei</t>
  </si>
  <si>
    <t>9.</t>
  </si>
  <si>
    <t>Központi létesítményköltségek</t>
  </si>
  <si>
    <t>10.</t>
  </si>
  <si>
    <t>Központi általános költségek</t>
  </si>
  <si>
    <t>II. Közvetett költségek mindösszesen (8.+9.+10.)</t>
  </si>
  <si>
    <t>III. A tevékenység teljes önköltsége (I.+II.)</t>
  </si>
  <si>
    <t>IV. Vetítési alap a tevékenység egységnyi önköltségéhez</t>
  </si>
  <si>
    <t>V. Egységnyi önköltség (III./IV.)</t>
  </si>
  <si>
    <t>Aláírás:</t>
  </si>
  <si>
    <t>Név:</t>
  </si>
  <si>
    <t xml:space="preserve">Dátum: </t>
  </si>
  <si>
    <t>A kalkulációt ellenőrizte</t>
  </si>
  <si>
    <t>A kalkulációt jóváhagyta</t>
  </si>
  <si>
    <t>Tervezett vagy elvégzett tevékenység:</t>
  </si>
  <si>
    <t xml:space="preserve">* A sémát kérjük Excel-ben kitölteni, külön munkalapon részletszámításokkal alátámasztani. </t>
  </si>
  <si>
    <t>Előkalkuláció</t>
  </si>
  <si>
    <t>Oktatók óradíja</t>
  </si>
  <si>
    <t>Témavezetők díjazása</t>
  </si>
  <si>
    <t>ZV, 5 fő, két nap, 20000 Ft/nap</t>
  </si>
  <si>
    <t>4 fő két éves bérköltségének 10%-a</t>
  </si>
  <si>
    <t xml:space="preserve">A képzésre közvetlenül felhasznált papír, irodaszer stb. költsége </t>
  </si>
  <si>
    <t>Takarítás költségének a tanfolyamra elszámolható díja</t>
  </si>
  <si>
    <t>BME KJK KSZK tanfolyamra eső díja</t>
  </si>
  <si>
    <t>Félévvégi számonkérések</t>
  </si>
  <si>
    <t>Félévközi számonkérések</t>
  </si>
  <si>
    <t>Záróvizsga</t>
  </si>
  <si>
    <t>Kiadás megnevezése</t>
  </si>
  <si>
    <t>Fő</t>
  </si>
  <si>
    <t>Személyi jellegű kifizetések</t>
  </si>
  <si>
    <t>Megjegyzés</t>
  </si>
  <si>
    <t>Számítási alap</t>
  </si>
  <si>
    <t>1.1 Oktatók óradíja</t>
  </si>
  <si>
    <t>óra</t>
  </si>
  <si>
    <t>Ft/tanóra</t>
  </si>
  <si>
    <t>Ft/fő</t>
  </si>
  <si>
    <t>fő</t>
  </si>
  <si>
    <t>20%+</t>
  </si>
  <si>
    <t>Félévvégi vizsga, jegy</t>
  </si>
  <si>
    <t>Ft/vizsgázó</t>
  </si>
  <si>
    <t>tantárgy</t>
  </si>
  <si>
    <t>Félévközi ZH, feladat</t>
  </si>
  <si>
    <t>ZV</t>
  </si>
  <si>
    <t>Ft/nap/fő</t>
  </si>
  <si>
    <t>Személyi összesen</t>
  </si>
  <si>
    <t xml:space="preserve">KSZK </t>
  </si>
  <si>
    <t>év</t>
  </si>
  <si>
    <t xml:space="preserve">Takarítás </t>
  </si>
  <si>
    <t>Papír egyéb</t>
  </si>
  <si>
    <t>Ft/félév +ÁFA</t>
  </si>
  <si>
    <t>félév</t>
  </si>
  <si>
    <t>Összesen</t>
  </si>
  <si>
    <t>Levonások</t>
  </si>
  <si>
    <t>Mindösszesen</t>
  </si>
  <si>
    <t>Ft/félév</t>
  </si>
  <si>
    <t xml:space="preserve">Tervezett tandíj: </t>
  </si>
  <si>
    <t>Tervezett összbevétel</t>
  </si>
  <si>
    <t>20 fő, 4 félévre</t>
  </si>
  <si>
    <t>Ft (20 fő, 4 félévre)</t>
  </si>
  <si>
    <t>Félévközi számonkérések, évközi feladatok 24 főre (20 fő +20% javító, pótló), 1000 Ft bruttó/vizsgázó</t>
  </si>
  <si>
    <t>A képzéshez közvetlen szolgáltatás igénybevételét nem tervezzük az egyetemen kívülről</t>
  </si>
  <si>
    <t>5 fő*1 nap</t>
  </si>
  <si>
    <t>Bérleti díj</t>
  </si>
  <si>
    <t>alkalom/4 félév</t>
  </si>
  <si>
    <t>nap</t>
  </si>
  <si>
    <t>1.2 Témavezető</t>
  </si>
  <si>
    <t>1.3 Ismeret ellenőrzés</t>
  </si>
  <si>
    <t>1.4 Oktatásszervezés</t>
  </si>
  <si>
    <t>26 tantárgy félévvégi zárása 24 főre (20 fő +20% javító, pótló), 1000 Ft bruttó/vizsgázó</t>
  </si>
  <si>
    <t>Oktatásszervezés</t>
  </si>
  <si>
    <t>Szervezeti egység neve :</t>
  </si>
  <si>
    <t xml:space="preserve">BME KJK </t>
  </si>
  <si>
    <t>Ft/év</t>
  </si>
  <si>
    <t>Ft/óra/fö</t>
  </si>
  <si>
    <t>3000 Ft/óra 480 órára</t>
  </si>
  <si>
    <t>4 fő 2 éves bérének 10%-a</t>
  </si>
  <si>
    <t>A képzés összóraszáma  *  óradíj</t>
  </si>
  <si>
    <t>Témavezetői díj * létszám</t>
  </si>
  <si>
    <t>(Vizsgadíj * vizsgák száma * létszám + 20%)</t>
  </si>
  <si>
    <t>(létszám +20%)*(vizsgák)</t>
  </si>
  <si>
    <t>(ZHdíj * ZH-k száma * létszám + 20%)</t>
  </si>
  <si>
    <t>(létszám +20%)*(ZH-k)</t>
  </si>
  <si>
    <t>ZV nap * VB tagok * ZV napidíj</t>
  </si>
  <si>
    <t>évi 10 csoporttal számolva</t>
  </si>
  <si>
    <t>4 fő 2 éves bére/10 csoport</t>
  </si>
  <si>
    <t>KSZK 2 évi díja/10 csoport</t>
  </si>
  <si>
    <t>Takarítás 2 évi díja/10 csoport</t>
  </si>
  <si>
    <t>MTK terület 2 évi bérleti díja/10 csoport</t>
  </si>
  <si>
    <t>(50 fő * 60 Ft * 480 óra) - 10%</t>
  </si>
  <si>
    <t>Összköltség/4 félév/20 fő</t>
  </si>
  <si>
    <t>Bevétel - összköltség</t>
  </si>
  <si>
    <t>30 000Ft bruttó/fő</t>
  </si>
  <si>
    <t>MTK tanfolyamra eső rezsije</t>
  </si>
  <si>
    <t>Tanterem bérleti díj</t>
  </si>
  <si>
    <t xml:space="preserve">Munkavédelmi szakmérnök és Munkavédelmi szakirányú továbbképzési szak önköltséges megvalósítása </t>
  </si>
  <si>
    <t>Szocho (13%)</t>
  </si>
  <si>
    <t>Személyi kiadások 13%-a</t>
  </si>
  <si>
    <t>5000000Ft/év/10 tanfolyam</t>
  </si>
  <si>
    <t>1 000 000 Ft/év/10 tanfolyam</t>
  </si>
  <si>
    <t>Az összes közvetlen bérköltségek és személyi jellegű egyéb költségek 13%-a</t>
  </si>
  <si>
    <t>Saját rezsi díj</t>
  </si>
  <si>
    <t>8 000 Ft bruttó/kontakt óra (1 kontakt óra negyvenöt perces)</t>
  </si>
  <si>
    <t>4 félév (2026. 02. 01. - 2028. 01. 31.)</t>
  </si>
  <si>
    <t xml:space="preserve">BME személyi kiadás 5 %-a </t>
  </si>
  <si>
    <t xml:space="preserve">BME KJK részére a személyi kiadás 5 %-a </t>
  </si>
  <si>
    <t xml:space="preserve">BME részére a személyi kiadás 5 %-a </t>
  </si>
  <si>
    <t xml:space="preserve">KJK személyi kiadás 5 %-a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</si>
</sst>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3" fontId="2" fillId="0" borderId="27" xfId="0" applyNumberFormat="1" applyFont="1" applyBorder="1" applyAlignment="1">
      <alignment vertical="center" wrapText="1"/>
    </xf>
    <xf numFmtId="3" fontId="2" fillId="0" borderId="28" xfId="0" applyNumberFormat="1" applyFont="1" applyBorder="1" applyAlignment="1">
      <alignment vertical="center" wrapText="1"/>
    </xf>
    <xf numFmtId="3" fontId="5" fillId="0" borderId="27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/>
    <xf numFmtId="0" fontId="0" fillId="3" borderId="27" xfId="0" applyFill="1" applyBorder="1"/>
    <xf numFmtId="0" fontId="7" fillId="3" borderId="27" xfId="0" applyFont="1" applyFill="1" applyBorder="1" applyAlignment="1">
      <alignment horizontal="center"/>
    </xf>
    <xf numFmtId="0" fontId="7" fillId="3" borderId="27" xfId="0" applyFont="1" applyFill="1" applyBorder="1"/>
    <xf numFmtId="3" fontId="2" fillId="0" borderId="0" xfId="0" applyNumberFormat="1" applyFont="1" applyAlignment="1">
      <alignment vertical="center" wrapText="1"/>
    </xf>
    <xf numFmtId="0" fontId="0" fillId="3" borderId="27" xfId="0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0" fontId="10" fillId="0" borderId="0" xfId="0" applyFont="1"/>
    <xf numFmtId="0" fontId="7" fillId="0" borderId="0" xfId="0" applyFont="1"/>
    <xf numFmtId="0" fontId="0" fillId="0" borderId="0" xfId="0" quotePrefix="1"/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orary%20Internet%20Files\OLKE3B3\KV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&#225;rk%20Gy&#246;rgy\Local%20Settings\Temporary%20Internet%20Files\OLK6\WINDOWS\Temporary%20Internet%20Files\OLKE3B3\KV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1"/>
      <sheetName val="kv.várható.köz.2001"/>
      <sheetName val="kv.várható.köz.2001.inf."/>
      <sheetName val="kv.várható.köz.2002.inf. "/>
      <sheetName val="kv.várható.köz.2003."/>
      <sheetName val="kv.várható.köz.2004."/>
      <sheetName val="kv.várható.köz.2004.Mód. "/>
      <sheetName val="kv.várható.köz.2005"/>
    </sheetNames>
    <sheetDataSet>
      <sheetData sheetId="0" refreshError="1"/>
      <sheetData sheetId="1">
        <row r="1">
          <cell r="B1" t="str">
            <v>Távhő</v>
          </cell>
          <cell r="F1" t="str">
            <v>Földgáz</v>
          </cell>
          <cell r="M1" t="str">
            <v xml:space="preserve"> Villamosenergia</v>
          </cell>
          <cell r="Q1" t="str">
            <v>Energia összesen</v>
          </cell>
          <cell r="T1" t="str">
            <v>Víz, csatorna</v>
          </cell>
          <cell r="X1" t="str">
            <v>Szippantás</v>
          </cell>
          <cell r="AA1" t="str">
            <v>Kéményseprés</v>
          </cell>
          <cell r="AD1" t="str">
            <v>Közmű összesen</v>
          </cell>
          <cell r="AG1" t="str">
            <v xml:space="preserve"> Telefon</v>
          </cell>
          <cell r="AJ1" t="str">
            <v>Mindösszesen</v>
          </cell>
        </row>
        <row r="3">
          <cell r="A3" t="str">
            <v>Tanulmányi ép.konyhák****</v>
          </cell>
        </row>
        <row r="4">
          <cell r="A4" t="str">
            <v xml:space="preserve">Óvoda-bölcsőde  </v>
          </cell>
        </row>
        <row r="5">
          <cell r="A5" t="str">
            <v>Gödi Okt.Közp.</v>
          </cell>
        </row>
        <row r="6">
          <cell r="A6" t="str">
            <v>B.Kenese MT</v>
          </cell>
        </row>
        <row r="7">
          <cell r="A7" t="str">
            <v>Hauszmann A. u.</v>
          </cell>
        </row>
        <row r="8">
          <cell r="A8" t="str">
            <v>Egyetem okt.ép.össz.:</v>
          </cell>
        </row>
        <row r="9">
          <cell r="A9" t="str">
            <v>Bogdánffy u.Sporttelep</v>
          </cell>
        </row>
        <row r="10">
          <cell r="A10" t="str">
            <v>Informatika épület *</v>
          </cell>
        </row>
        <row r="11">
          <cell r="A11" t="str">
            <v>Informatika Bme 2/3 **</v>
          </cell>
        </row>
        <row r="12">
          <cell r="A12" t="str">
            <v>Informatika Elte 1/3***</v>
          </cell>
        </row>
        <row r="13">
          <cell r="A13" t="str">
            <v>1.Egyetem összesen</v>
          </cell>
        </row>
        <row r="14">
          <cell r="A14" t="str">
            <v>Baross Koll.</v>
          </cell>
        </row>
        <row r="15">
          <cell r="A15" t="str">
            <v>Bercsényi Koll.</v>
          </cell>
        </row>
        <row r="16">
          <cell r="A16" t="str">
            <v>Kármán Koll.</v>
          </cell>
        </row>
        <row r="17">
          <cell r="A17" t="str">
            <v>Martos Koll.</v>
          </cell>
        </row>
        <row r="18">
          <cell r="A18" t="str">
            <v>Schönherz Koll.</v>
          </cell>
        </row>
        <row r="19">
          <cell r="A19" t="str">
            <v>Vásárhelyi Koll</v>
          </cell>
        </row>
        <row r="20">
          <cell r="A20" t="str">
            <v xml:space="preserve">Wigner Koll. </v>
          </cell>
        </row>
        <row r="21">
          <cell r="A21" t="str">
            <v>2.Kollégium össz.:</v>
          </cell>
        </row>
        <row r="22">
          <cell r="A22" t="str">
            <v>3. B.Lelle ifj.Tábor</v>
          </cell>
        </row>
        <row r="23">
          <cell r="A23" t="str">
            <v>1,2,3,Összesen</v>
          </cell>
        </row>
        <row r="25">
          <cell r="A25" t="str">
            <v>A Hauszmann A.u-i sporttelep költségeit MAFC téríti.</v>
          </cell>
        </row>
        <row r="26">
          <cell r="A26" t="str">
            <v>* Informatika épület a BME -hez beérkezett  számlák alapján 2000.évi felhasznált teljes épületre vonatkozó hőmennyiségek szerepelnek.</v>
          </cell>
        </row>
        <row r="27">
          <cell r="A27" t="str">
            <v>**és*** jelölt Informatika vizszintes sorokban szereplő természetes mértékegységek és forint összegek mennyiségei az 1.Egyetem összesen sor adataiban nem szerepelnek.</v>
          </cell>
        </row>
        <row r="28">
          <cell r="A28" t="str">
            <v>****A földgáz természetes mértékegység mennyiségénél az 1999.évről 2000.évre áthuzódó ki nem fizetett számla ,valamint fogyasztás mérők név átírása miatti csökkentett mennyiség lett figyelembe véve.</v>
          </cell>
        </row>
        <row r="29">
          <cell r="A29" t="str">
            <v>(Kármán,Martos koll. földgáz felhasználás a gázkazán miatti vetített mennyiség)</v>
          </cell>
        </row>
        <row r="30">
          <cell r="A30" t="str">
            <v>Az Informatika épület víz-csatorna ill.villamosenergia díjakat ELTE fizeti.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1"/>
      <sheetName val="kv.várható.köz.2001"/>
      <sheetName val="kv.várható.köz.2001.inf."/>
      <sheetName val="kv.várható.köz.2002.inf. "/>
      <sheetName val="kv.várható.köz.2003."/>
      <sheetName val="kv.várható.köz.2004."/>
      <sheetName val="kv.várható.köz.2004.Mód. "/>
      <sheetName val="kv.várható.köz.2005"/>
    </sheetNames>
    <sheetDataSet>
      <sheetData sheetId="0" refreshError="1"/>
      <sheetData sheetId="1">
        <row r="1">
          <cell r="B1" t="str">
            <v>Távhő</v>
          </cell>
          <cell r="F1" t="str">
            <v>Földgáz</v>
          </cell>
          <cell r="M1" t="str">
            <v xml:space="preserve"> Villamosenergia</v>
          </cell>
          <cell r="Q1" t="str">
            <v>Energia összesen</v>
          </cell>
          <cell r="T1" t="str">
            <v>Víz, csatorna</v>
          </cell>
          <cell r="X1" t="str">
            <v>Szippantás</v>
          </cell>
          <cell r="AA1" t="str">
            <v>Kéményseprés</v>
          </cell>
          <cell r="AD1" t="str">
            <v>Közmű összesen</v>
          </cell>
          <cell r="AG1" t="str">
            <v xml:space="preserve"> Telefon</v>
          </cell>
          <cell r="AJ1" t="str">
            <v>Mindösszesen</v>
          </cell>
        </row>
        <row r="3">
          <cell r="A3" t="str">
            <v>Tanulmányi ép.konyhák****</v>
          </cell>
        </row>
        <row r="4">
          <cell r="A4" t="str">
            <v xml:space="preserve">Óvoda-bölcsőde  </v>
          </cell>
        </row>
        <row r="5">
          <cell r="A5" t="str">
            <v>Gödi Okt.Közp.</v>
          </cell>
        </row>
        <row r="6">
          <cell r="A6" t="str">
            <v>B.Kenese MT</v>
          </cell>
        </row>
        <row r="7">
          <cell r="A7" t="str">
            <v>Hauszmann A. u.</v>
          </cell>
        </row>
        <row r="8">
          <cell r="A8" t="str">
            <v>Egyetem okt.ép.össz.:</v>
          </cell>
        </row>
        <row r="9">
          <cell r="A9" t="str">
            <v>Bogdánffy u.Sporttelep</v>
          </cell>
        </row>
        <row r="10">
          <cell r="A10" t="str">
            <v>Informatika épület *</v>
          </cell>
        </row>
        <row r="11">
          <cell r="A11" t="str">
            <v>Informatika Bme 2/3 **</v>
          </cell>
        </row>
        <row r="12">
          <cell r="A12" t="str">
            <v>Informatika Elte 1/3***</v>
          </cell>
        </row>
        <row r="13">
          <cell r="A13" t="str">
            <v>1.Egyetem összesen</v>
          </cell>
        </row>
        <row r="14">
          <cell r="A14" t="str">
            <v>Baross Koll.</v>
          </cell>
        </row>
        <row r="15">
          <cell r="A15" t="str">
            <v>Bercsényi Koll.</v>
          </cell>
        </row>
        <row r="16">
          <cell r="A16" t="str">
            <v>Kármán Koll.</v>
          </cell>
        </row>
        <row r="17">
          <cell r="A17" t="str">
            <v>Martos Koll.</v>
          </cell>
        </row>
        <row r="18">
          <cell r="A18" t="str">
            <v>Schönherz Koll.</v>
          </cell>
        </row>
        <row r="19">
          <cell r="A19" t="str">
            <v>Vásárhelyi Koll</v>
          </cell>
        </row>
        <row r="20">
          <cell r="A20" t="str">
            <v xml:space="preserve">Wigner Koll. </v>
          </cell>
        </row>
        <row r="21">
          <cell r="A21" t="str">
            <v>2.Kollégium össz.:</v>
          </cell>
        </row>
        <row r="22">
          <cell r="A22" t="str">
            <v>3. B.Lelle ifj.Tábor</v>
          </cell>
        </row>
        <row r="23">
          <cell r="A23" t="str">
            <v>1,2,3,Összesen</v>
          </cell>
        </row>
        <row r="25">
          <cell r="A25" t="str">
            <v>A Hauszmann A.u-i sporttelep költségeit MAFC téríti.</v>
          </cell>
        </row>
        <row r="26">
          <cell r="A26" t="str">
            <v>* Informatika épület a BME -hez beérkezett  számlák alapján 2000.évi felhasznált teljes épületre vonatkozó hőmennyiségek szerepelnek.</v>
          </cell>
        </row>
        <row r="27">
          <cell r="A27" t="str">
            <v>**és*** jelölt Informatika vizszintes sorokban szereplő természetes mértékegységek és forint összegek mennyiségei az 1.Egyetem összesen sor adataiban nem szerepelnek.</v>
          </cell>
        </row>
        <row r="28">
          <cell r="A28" t="str">
            <v>****A földgáz természetes mértékegység mennyiségénél az 1999.évről 2000.évre áthuzódó ki nem fizetett számla ,valamint fogyasztás mérők név átírása miatti csökkentett mennyiség lett figyelembe véve.</v>
          </cell>
        </row>
        <row r="29">
          <cell r="A29" t="str">
            <v>(Kármán,Martos koll. földgáz felhasználás a gázkazán miatti vetített mennyiség)</v>
          </cell>
        </row>
        <row r="30">
          <cell r="A30" t="str">
            <v>Az Informatika épület víz-csatorna ill.villamosenergia díjakat ELTE fizeti.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opLeftCell="A6" zoomScaleNormal="100" zoomScaleSheetLayoutView="100" workbookViewId="0">
      <selection activeCell="F12" sqref="F12"/>
    </sheetView>
  </sheetViews>
  <sheetFormatPr defaultColWidth="8.77734375" defaultRowHeight="13.8" x14ac:dyDescent="0.3"/>
  <cols>
    <col min="1" max="1" width="3.44140625" style="1" bestFit="1" customWidth="1"/>
    <col min="2" max="2" width="14.77734375" style="1" customWidth="1"/>
    <col min="3" max="3" width="14.44140625" style="1" customWidth="1"/>
    <col min="4" max="4" width="13.77734375" style="1" customWidth="1"/>
    <col min="5" max="5" width="19.77734375" style="1" customWidth="1"/>
    <col min="6" max="7" width="14.21875" style="1" customWidth="1"/>
    <col min="8" max="8" width="10.44140625" style="1" bestFit="1" customWidth="1"/>
    <col min="9" max="9" width="9.77734375" style="1" bestFit="1" customWidth="1"/>
    <col min="10" max="16384" width="8.77734375" style="1"/>
  </cols>
  <sheetData>
    <row r="1" spans="1:7" ht="25.5" customHeight="1" thickBot="1" x14ac:dyDescent="0.35">
      <c r="A1" s="33" t="s">
        <v>0</v>
      </c>
      <c r="B1" s="34"/>
      <c r="C1" s="34"/>
      <c r="D1" s="34"/>
      <c r="E1" s="34"/>
      <c r="F1" s="34"/>
      <c r="G1" s="35"/>
    </row>
    <row r="2" spans="1:7" ht="15.75" customHeight="1" thickBot="1" x14ac:dyDescent="0.35">
      <c r="A2" s="2"/>
      <c r="G2" s="3"/>
    </row>
    <row r="3" spans="1:7" ht="21.6" customHeight="1" x14ac:dyDescent="0.3">
      <c r="A3" s="36" t="s">
        <v>99</v>
      </c>
      <c r="B3" s="37"/>
      <c r="C3" s="38"/>
      <c r="D3" s="39" t="s">
        <v>100</v>
      </c>
      <c r="E3" s="40"/>
      <c r="F3" s="40"/>
      <c r="G3" s="41"/>
    </row>
    <row r="4" spans="1:7" ht="40.5" customHeight="1" x14ac:dyDescent="0.3">
      <c r="A4" s="42" t="s">
        <v>43</v>
      </c>
      <c r="B4" s="43"/>
      <c r="C4" s="44"/>
      <c r="D4" s="30" t="s">
        <v>123</v>
      </c>
      <c r="E4" s="31"/>
      <c r="F4" s="31"/>
      <c r="G4" s="32"/>
    </row>
    <row r="5" spans="1:7" ht="20.55" customHeight="1" x14ac:dyDescent="0.3">
      <c r="A5" s="27" t="s">
        <v>1</v>
      </c>
      <c r="B5" s="28"/>
      <c r="C5" s="29"/>
      <c r="D5" s="30"/>
      <c r="E5" s="31"/>
      <c r="F5" s="31"/>
      <c r="G5" s="32"/>
    </row>
    <row r="6" spans="1:7" ht="20.55" customHeight="1" x14ac:dyDescent="0.3">
      <c r="A6" s="27" t="s">
        <v>2</v>
      </c>
      <c r="B6" s="28"/>
      <c r="C6" s="29"/>
      <c r="D6" s="30" t="s">
        <v>131</v>
      </c>
      <c r="E6" s="31"/>
      <c r="F6" s="31"/>
      <c r="G6" s="32"/>
    </row>
    <row r="7" spans="1:7" ht="20.55" customHeight="1" x14ac:dyDescent="0.3">
      <c r="A7" s="27" t="s">
        <v>3</v>
      </c>
      <c r="B7" s="28"/>
      <c r="C7" s="29"/>
      <c r="D7" s="30" t="s">
        <v>45</v>
      </c>
      <c r="E7" s="31"/>
      <c r="F7" s="31"/>
      <c r="G7" s="32"/>
    </row>
    <row r="8" spans="1:7" ht="20.55" customHeight="1" thickBot="1" x14ac:dyDescent="0.35">
      <c r="A8" s="48" t="s">
        <v>4</v>
      </c>
      <c r="B8" s="49"/>
      <c r="C8" s="50"/>
      <c r="D8" s="51"/>
      <c r="E8" s="52"/>
      <c r="F8" s="52"/>
      <c r="G8" s="53"/>
    </row>
    <row r="9" spans="1:7" x14ac:dyDescent="0.3">
      <c r="A9" s="54"/>
      <c r="B9" s="55"/>
      <c r="C9" s="55"/>
      <c r="D9" s="55"/>
      <c r="E9" s="55"/>
      <c r="F9" s="55"/>
      <c r="G9" s="56"/>
    </row>
    <row r="10" spans="1:7" ht="13.95" customHeight="1" thickBot="1" x14ac:dyDescent="0.35">
      <c r="A10" s="57" t="s">
        <v>5</v>
      </c>
      <c r="B10" s="58"/>
      <c r="C10" s="58"/>
      <c r="D10" s="58"/>
      <c r="E10" s="58"/>
      <c r="F10" s="58"/>
      <c r="G10" s="59"/>
    </row>
    <row r="11" spans="1:7" ht="22.95" customHeight="1" x14ac:dyDescent="0.3">
      <c r="A11" s="60" t="s">
        <v>6</v>
      </c>
      <c r="B11" s="61"/>
      <c r="C11" s="61"/>
      <c r="D11" s="61"/>
      <c r="E11" s="62"/>
      <c r="F11" s="4" t="s">
        <v>7</v>
      </c>
      <c r="G11" s="5" t="s">
        <v>8</v>
      </c>
    </row>
    <row r="12" spans="1:7" ht="22.95" customHeight="1" x14ac:dyDescent="0.3">
      <c r="A12" s="6" t="s">
        <v>9</v>
      </c>
      <c r="B12" s="45" t="s">
        <v>10</v>
      </c>
      <c r="C12" s="46"/>
      <c r="D12" s="46"/>
      <c r="E12" s="47"/>
      <c r="F12" s="7">
        <f>Összetevők!C3</f>
        <v>12178400</v>
      </c>
      <c r="G12" s="8">
        <f>F12</f>
        <v>12178400</v>
      </c>
    </row>
    <row r="13" spans="1:7" ht="22.95" customHeight="1" x14ac:dyDescent="0.3">
      <c r="A13" s="6" t="s">
        <v>11</v>
      </c>
      <c r="B13" s="45" t="s">
        <v>12</v>
      </c>
      <c r="C13" s="46"/>
      <c r="D13" s="46" t="s">
        <v>13</v>
      </c>
      <c r="E13" s="47"/>
      <c r="F13" s="7">
        <f>Összetevők!C10</f>
        <v>1583192</v>
      </c>
      <c r="G13" s="8">
        <f>F13</f>
        <v>1583192</v>
      </c>
    </row>
    <row r="14" spans="1:7" ht="22.95" customHeight="1" x14ac:dyDescent="0.3">
      <c r="A14" s="6" t="s">
        <v>14</v>
      </c>
      <c r="B14" s="45" t="s">
        <v>15</v>
      </c>
      <c r="C14" s="46"/>
      <c r="D14" s="46" t="s">
        <v>13</v>
      </c>
      <c r="E14" s="47"/>
      <c r="F14" s="7">
        <f>Összetevők!C11</f>
        <v>101600</v>
      </c>
      <c r="G14" s="8">
        <f>F14*1.27</f>
        <v>129032</v>
      </c>
    </row>
    <row r="15" spans="1:7" ht="22.95" customHeight="1" x14ac:dyDescent="0.3">
      <c r="A15" s="6" t="s">
        <v>16</v>
      </c>
      <c r="B15" s="45" t="s">
        <v>17</v>
      </c>
      <c r="C15" s="46"/>
      <c r="D15" s="46" t="s">
        <v>13</v>
      </c>
      <c r="E15" s="47"/>
      <c r="F15" s="7">
        <v>0</v>
      </c>
      <c r="G15" s="8">
        <v>0</v>
      </c>
    </row>
    <row r="16" spans="1:7" ht="22.95" customHeight="1" x14ac:dyDescent="0.3">
      <c r="A16" s="6" t="s">
        <v>18</v>
      </c>
      <c r="B16" s="45" t="s">
        <v>19</v>
      </c>
      <c r="C16" s="46"/>
      <c r="D16" s="46"/>
      <c r="E16" s="47"/>
      <c r="F16" s="7">
        <f>Összetevők!C13</f>
        <v>3045600</v>
      </c>
      <c r="G16" s="7">
        <f>F16</f>
        <v>3045600</v>
      </c>
    </row>
    <row r="17" spans="1:9" ht="22.95" customHeight="1" x14ac:dyDescent="0.3">
      <c r="A17" s="6" t="s">
        <v>20</v>
      </c>
      <c r="B17" s="45" t="s">
        <v>21</v>
      </c>
      <c r="C17" s="46"/>
      <c r="D17" s="46" t="s">
        <v>13</v>
      </c>
      <c r="E17" s="47"/>
      <c r="F17" s="7">
        <v>0.04</v>
      </c>
      <c r="G17" s="8">
        <v>0</v>
      </c>
    </row>
    <row r="18" spans="1:9" ht="22.95" customHeight="1" x14ac:dyDescent="0.3">
      <c r="A18" s="6" t="s">
        <v>22</v>
      </c>
      <c r="B18" s="45" t="s">
        <v>23</v>
      </c>
      <c r="C18" s="46"/>
      <c r="D18" s="46"/>
      <c r="E18" s="47"/>
      <c r="F18" s="7">
        <v>0</v>
      </c>
      <c r="G18" s="8">
        <v>0</v>
      </c>
    </row>
    <row r="19" spans="1:9" ht="22.95" customHeight="1" x14ac:dyDescent="0.3">
      <c r="A19" s="6" t="s">
        <v>24</v>
      </c>
      <c r="B19" s="45" t="s">
        <v>25</v>
      </c>
      <c r="C19" s="46"/>
      <c r="D19" s="46" t="s">
        <v>13</v>
      </c>
      <c r="E19" s="47"/>
      <c r="F19" s="7">
        <f>Összetevők!C20</f>
        <v>608920</v>
      </c>
      <c r="G19" s="8">
        <f>F19</f>
        <v>608920</v>
      </c>
    </row>
    <row r="20" spans="1:9" ht="22.95" customHeight="1" x14ac:dyDescent="0.3">
      <c r="A20" s="27" t="s">
        <v>26</v>
      </c>
      <c r="B20" s="28"/>
      <c r="C20" s="28"/>
      <c r="D20" s="28"/>
      <c r="E20" s="29"/>
      <c r="F20" s="7">
        <f>SUM(F12:F19)</f>
        <v>17517712.039999999</v>
      </c>
      <c r="G20" s="8">
        <f>SUM(G12:G19)</f>
        <v>17545144</v>
      </c>
      <c r="I20" s="18"/>
    </row>
    <row r="21" spans="1:9" ht="22.95" customHeight="1" x14ac:dyDescent="0.3">
      <c r="A21" s="63"/>
      <c r="B21" s="31"/>
      <c r="C21" s="31"/>
      <c r="D21" s="31"/>
      <c r="E21" s="31"/>
      <c r="F21" s="31"/>
      <c r="G21" s="32"/>
    </row>
    <row r="22" spans="1:9" ht="22.95" customHeight="1" x14ac:dyDescent="0.3">
      <c r="A22" s="64" t="s">
        <v>27</v>
      </c>
      <c r="B22" s="65"/>
      <c r="C22" s="65"/>
      <c r="D22" s="65" t="s">
        <v>13</v>
      </c>
      <c r="E22" s="66"/>
      <c r="F22" s="9" t="s">
        <v>7</v>
      </c>
      <c r="G22" s="10" t="s">
        <v>8</v>
      </c>
    </row>
    <row r="23" spans="1:9" ht="22.95" customHeight="1" x14ac:dyDescent="0.3">
      <c r="A23" s="6" t="s">
        <v>28</v>
      </c>
      <c r="B23" s="45" t="s">
        <v>29</v>
      </c>
      <c r="C23" s="46"/>
      <c r="D23" s="46" t="s">
        <v>13</v>
      </c>
      <c r="E23" s="47"/>
      <c r="F23" s="7">
        <v>0</v>
      </c>
      <c r="G23" s="8">
        <v>0</v>
      </c>
    </row>
    <row r="24" spans="1:9" ht="22.95" customHeight="1" x14ac:dyDescent="0.3">
      <c r="A24" s="6" t="s">
        <v>30</v>
      </c>
      <c r="B24" s="45" t="s">
        <v>31</v>
      </c>
      <c r="C24" s="46"/>
      <c r="D24" s="46"/>
      <c r="E24" s="47"/>
      <c r="F24" s="7">
        <v>0</v>
      </c>
      <c r="G24" s="8">
        <v>0</v>
      </c>
    </row>
    <row r="25" spans="1:9" ht="22.95" customHeight="1" x14ac:dyDescent="0.3">
      <c r="A25" s="6" t="s">
        <v>32</v>
      </c>
      <c r="B25" s="45" t="s">
        <v>33</v>
      </c>
      <c r="C25" s="46"/>
      <c r="D25" s="46" t="s">
        <v>13</v>
      </c>
      <c r="E25" s="47"/>
      <c r="F25" s="7">
        <f>Összetevők!C24</f>
        <v>608920</v>
      </c>
      <c r="G25" s="8">
        <f>F25</f>
        <v>608920</v>
      </c>
    </row>
    <row r="26" spans="1:9" ht="22.95" customHeight="1" x14ac:dyDescent="0.3">
      <c r="A26" s="27" t="s">
        <v>34</v>
      </c>
      <c r="B26" s="28"/>
      <c r="C26" s="28"/>
      <c r="D26" s="28" t="s">
        <v>13</v>
      </c>
      <c r="E26" s="29"/>
      <c r="F26" s="7">
        <f>SUM(F23:F25)</f>
        <v>608920</v>
      </c>
      <c r="G26" s="8">
        <f>SUM(G23:G25)</f>
        <v>608920</v>
      </c>
    </row>
    <row r="27" spans="1:9" ht="22.95" customHeight="1" x14ac:dyDescent="0.3">
      <c r="A27" s="27" t="s">
        <v>35</v>
      </c>
      <c r="B27" s="28"/>
      <c r="C27" s="28"/>
      <c r="D27" s="28"/>
      <c r="E27" s="29"/>
      <c r="F27" s="7">
        <f>F26+F20</f>
        <v>18126632.039999999</v>
      </c>
      <c r="G27" s="8">
        <f>G26+G20</f>
        <v>18154064</v>
      </c>
    </row>
    <row r="28" spans="1:9" ht="22.95" customHeight="1" x14ac:dyDescent="0.3">
      <c r="A28" s="27" t="s">
        <v>36</v>
      </c>
      <c r="B28" s="28"/>
      <c r="C28" s="28"/>
      <c r="D28" s="28"/>
      <c r="E28" s="29"/>
      <c r="F28" s="7">
        <v>20</v>
      </c>
      <c r="G28" s="8">
        <v>20</v>
      </c>
    </row>
    <row r="29" spans="1:9" ht="22.95" customHeight="1" thickBot="1" x14ac:dyDescent="0.35">
      <c r="A29" s="27" t="s">
        <v>37</v>
      </c>
      <c r="B29" s="28"/>
      <c r="C29" s="28"/>
      <c r="D29" s="28"/>
      <c r="E29" s="29"/>
      <c r="F29" s="7">
        <f>IFERROR(F27/F28,0)</f>
        <v>906331.60199999996</v>
      </c>
      <c r="G29" s="8">
        <f>IFERROR(G27/G28,0)</f>
        <v>907703.2</v>
      </c>
    </row>
    <row r="30" spans="1:9" ht="28.5" customHeight="1" thickBot="1" x14ac:dyDescent="0.35">
      <c r="A30" s="67" t="s">
        <v>44</v>
      </c>
      <c r="B30" s="68"/>
      <c r="C30" s="68"/>
      <c r="D30" s="68"/>
      <c r="E30" s="68"/>
      <c r="F30" s="68"/>
      <c r="G30" s="69"/>
    </row>
    <row r="31" spans="1:9" ht="32.549999999999997" customHeight="1" x14ac:dyDescent="0.3">
      <c r="A31" s="70" t="s">
        <v>38</v>
      </c>
      <c r="B31" s="71"/>
      <c r="C31" s="72"/>
      <c r="D31" s="72"/>
      <c r="E31" s="11" t="s">
        <v>38</v>
      </c>
      <c r="F31" s="72"/>
      <c r="G31" s="73"/>
    </row>
    <row r="32" spans="1:9" ht="32.549999999999997" customHeight="1" x14ac:dyDescent="0.3">
      <c r="A32" s="79" t="s">
        <v>39</v>
      </c>
      <c r="B32" s="80"/>
      <c r="C32" s="81"/>
      <c r="D32" s="81"/>
      <c r="E32" s="12" t="s">
        <v>39</v>
      </c>
      <c r="F32" s="81"/>
      <c r="G32" s="82"/>
    </row>
    <row r="33" spans="1:7" ht="32.549999999999997" customHeight="1" x14ac:dyDescent="0.3">
      <c r="A33" s="79" t="s">
        <v>40</v>
      </c>
      <c r="B33" s="80"/>
      <c r="C33" s="81"/>
      <c r="D33" s="81"/>
      <c r="E33" s="12" t="s">
        <v>40</v>
      </c>
      <c r="F33" s="81"/>
      <c r="G33" s="82"/>
    </row>
    <row r="34" spans="1:7" s="13" customFormat="1" ht="20.55" customHeight="1" thickBot="1" x14ac:dyDescent="0.35">
      <c r="A34" s="74" t="s">
        <v>41</v>
      </c>
      <c r="B34" s="75"/>
      <c r="C34" s="75"/>
      <c r="D34" s="76"/>
      <c r="E34" s="77" t="s">
        <v>42</v>
      </c>
      <c r="F34" s="75"/>
      <c r="G34" s="78"/>
    </row>
  </sheetData>
  <mergeCells count="46">
    <mergeCell ref="A34:D34"/>
    <mergeCell ref="E34:G34"/>
    <mergeCell ref="A32:B32"/>
    <mergeCell ref="C32:D32"/>
    <mergeCell ref="F32:G32"/>
    <mergeCell ref="A33:B33"/>
    <mergeCell ref="C33:D33"/>
    <mergeCell ref="F33:G33"/>
    <mergeCell ref="A27:E27"/>
    <mergeCell ref="A28:E28"/>
    <mergeCell ref="A29:E29"/>
    <mergeCell ref="A30:G30"/>
    <mergeCell ref="A31:B31"/>
    <mergeCell ref="C31:D31"/>
    <mergeCell ref="F31:G31"/>
    <mergeCell ref="A26:E26"/>
    <mergeCell ref="B15:E15"/>
    <mergeCell ref="B16:E16"/>
    <mergeCell ref="B17:E17"/>
    <mergeCell ref="B18:E18"/>
    <mergeCell ref="B19:E19"/>
    <mergeCell ref="A20:E20"/>
    <mergeCell ref="A21:G21"/>
    <mergeCell ref="A22:E22"/>
    <mergeCell ref="B23:E23"/>
    <mergeCell ref="B24:E24"/>
    <mergeCell ref="B25:E25"/>
    <mergeCell ref="B14:E14"/>
    <mergeCell ref="A6:C6"/>
    <mergeCell ref="D6:G6"/>
    <mergeCell ref="A7:C7"/>
    <mergeCell ref="D7:G7"/>
    <mergeCell ref="A8:C8"/>
    <mergeCell ref="D8:G8"/>
    <mergeCell ref="A9:G9"/>
    <mergeCell ref="A10:G10"/>
    <mergeCell ref="A11:E11"/>
    <mergeCell ref="B12:E12"/>
    <mergeCell ref="B13:E13"/>
    <mergeCell ref="A5:C5"/>
    <mergeCell ref="D5:G5"/>
    <mergeCell ref="A1:G1"/>
    <mergeCell ref="A3:C3"/>
    <mergeCell ref="D3:G3"/>
    <mergeCell ref="A4:C4"/>
    <mergeCell ref="D4:G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6F093-CBDB-4DE7-AB7C-D3D0D29FA68F}">
  <dimension ref="A2:E27"/>
  <sheetViews>
    <sheetView tabSelected="1" workbookViewId="0">
      <selection activeCell="C13" sqref="C13"/>
    </sheetView>
  </sheetViews>
  <sheetFormatPr defaultRowHeight="14.4" x14ac:dyDescent="0.3"/>
  <cols>
    <col min="1" max="1" width="4.21875" bestFit="1" customWidth="1"/>
    <col min="2" max="2" width="73.5546875" bestFit="1" customWidth="1"/>
    <col min="3" max="4" width="14.44140625" customWidth="1"/>
    <col min="5" max="5" width="94.5546875" customWidth="1"/>
    <col min="6" max="6" width="19.77734375" customWidth="1"/>
  </cols>
  <sheetData>
    <row r="2" spans="1:5" x14ac:dyDescent="0.3">
      <c r="A2" s="15"/>
      <c r="B2" s="16" t="s">
        <v>6</v>
      </c>
      <c r="C2" s="19" t="s">
        <v>7</v>
      </c>
      <c r="D2" s="19" t="s">
        <v>8</v>
      </c>
    </row>
    <row r="3" spans="1:5" ht="15" customHeight="1" x14ac:dyDescent="0.3">
      <c r="A3" s="17" t="s">
        <v>9</v>
      </c>
      <c r="B3" s="17" t="s">
        <v>10</v>
      </c>
      <c r="C3" s="17">
        <f>SUM(C4:C9)</f>
        <v>12178400</v>
      </c>
      <c r="D3" s="17">
        <f>C3</f>
        <v>12178400</v>
      </c>
    </row>
    <row r="4" spans="1:5" ht="15" customHeight="1" x14ac:dyDescent="0.3">
      <c r="A4" s="14"/>
      <c r="B4" t="s">
        <v>46</v>
      </c>
      <c r="C4">
        <f>'Munka1 (3)'!C4</f>
        <v>3840000</v>
      </c>
      <c r="D4">
        <f>C4</f>
        <v>3840000</v>
      </c>
      <c r="E4" s="20" t="s">
        <v>130</v>
      </c>
    </row>
    <row r="5" spans="1:5" ht="15" customHeight="1" x14ac:dyDescent="0.3">
      <c r="A5" s="14"/>
      <c r="B5" t="s">
        <v>47</v>
      </c>
      <c r="C5">
        <f>'Munka1 (3)'!C5</f>
        <v>600000</v>
      </c>
      <c r="D5">
        <f t="shared" ref="D5:D9" si="0">C5</f>
        <v>600000</v>
      </c>
      <c r="E5" s="20" t="s">
        <v>120</v>
      </c>
    </row>
    <row r="6" spans="1:5" x14ac:dyDescent="0.3">
      <c r="A6" s="14"/>
      <c r="B6" t="s">
        <v>53</v>
      </c>
      <c r="C6">
        <f>'Munka1 (3)'!C7</f>
        <v>696000</v>
      </c>
      <c r="D6">
        <f t="shared" si="0"/>
        <v>696000</v>
      </c>
      <c r="E6" s="20" t="s">
        <v>97</v>
      </c>
    </row>
    <row r="7" spans="1:5" x14ac:dyDescent="0.3">
      <c r="B7" t="s">
        <v>54</v>
      </c>
      <c r="C7">
        <f>'Munka1 (3)'!C8</f>
        <v>384000</v>
      </c>
      <c r="D7">
        <f t="shared" si="0"/>
        <v>384000</v>
      </c>
      <c r="E7" s="20" t="s">
        <v>88</v>
      </c>
    </row>
    <row r="8" spans="1:5" x14ac:dyDescent="0.3">
      <c r="A8" s="14"/>
      <c r="B8" t="s">
        <v>55</v>
      </c>
      <c r="C8">
        <f>'Munka1 (3)'!C9</f>
        <v>200000</v>
      </c>
      <c r="D8">
        <f t="shared" si="0"/>
        <v>200000</v>
      </c>
      <c r="E8" s="20" t="s">
        <v>48</v>
      </c>
    </row>
    <row r="9" spans="1:5" x14ac:dyDescent="0.3">
      <c r="A9" s="14"/>
      <c r="B9" t="s">
        <v>98</v>
      </c>
      <c r="C9">
        <f>'Munka1 (3)'!C10</f>
        <v>6458400</v>
      </c>
      <c r="D9">
        <f t="shared" si="0"/>
        <v>6458400</v>
      </c>
      <c r="E9" s="20" t="s">
        <v>49</v>
      </c>
    </row>
    <row r="10" spans="1:5" ht="15" customHeight="1" x14ac:dyDescent="0.3">
      <c r="A10" s="17" t="s">
        <v>11</v>
      </c>
      <c r="B10" s="17" t="s">
        <v>12</v>
      </c>
      <c r="C10" s="17">
        <f>C3*0.13</f>
        <v>1583192</v>
      </c>
      <c r="D10" s="17">
        <f>C10</f>
        <v>1583192</v>
      </c>
      <c r="E10" s="20" t="s">
        <v>128</v>
      </c>
    </row>
    <row r="11" spans="1:5" ht="15" customHeight="1" x14ac:dyDescent="0.3">
      <c r="A11" s="17" t="s">
        <v>14</v>
      </c>
      <c r="B11" s="17" t="s">
        <v>15</v>
      </c>
      <c r="C11" s="17">
        <f>'Munka1 (3)'!C15</f>
        <v>101600</v>
      </c>
      <c r="D11" s="17">
        <f>C11*1.27</f>
        <v>129032</v>
      </c>
      <c r="E11" s="20" t="s">
        <v>50</v>
      </c>
    </row>
    <row r="12" spans="1:5" ht="15" customHeight="1" x14ac:dyDescent="0.3">
      <c r="A12" s="17" t="s">
        <v>16</v>
      </c>
      <c r="B12" s="17" t="s">
        <v>17</v>
      </c>
      <c r="C12" s="17">
        <v>0</v>
      </c>
      <c r="D12" s="17">
        <v>0</v>
      </c>
      <c r="E12" s="20" t="s">
        <v>89</v>
      </c>
    </row>
    <row r="13" spans="1:5" ht="15" customHeight="1" x14ac:dyDescent="0.3">
      <c r="A13" s="17" t="s">
        <v>18</v>
      </c>
      <c r="B13" s="17" t="s">
        <v>19</v>
      </c>
      <c r="C13" s="17">
        <f>SUM(C14:C17)</f>
        <v>3045600</v>
      </c>
      <c r="D13" s="17">
        <f>SUM(D14:D17)</f>
        <v>3045600</v>
      </c>
      <c r="E13" s="20"/>
    </row>
    <row r="14" spans="1:5" ht="15" customHeight="1" x14ac:dyDescent="0.3">
      <c r="C14">
        <f>'Munka1 (3)'!C14</f>
        <v>200000</v>
      </c>
      <c r="D14">
        <f>C14</f>
        <v>200000</v>
      </c>
      <c r="E14" s="20" t="s">
        <v>51</v>
      </c>
    </row>
    <row r="15" spans="1:5" ht="15" customHeight="1" x14ac:dyDescent="0.3">
      <c r="C15">
        <f>'Munka1 (3)'!C13</f>
        <v>1000000</v>
      </c>
      <c r="D15">
        <f>C15</f>
        <v>1000000</v>
      </c>
      <c r="E15" s="20" t="s">
        <v>52</v>
      </c>
    </row>
    <row r="16" spans="1:5" ht="15" customHeight="1" x14ac:dyDescent="0.3">
      <c r="C16">
        <f>'Munka1 (3)'!C16</f>
        <v>549600</v>
      </c>
      <c r="D16">
        <v>549600</v>
      </c>
      <c r="E16" s="20" t="s">
        <v>121</v>
      </c>
    </row>
    <row r="17" spans="1:5" ht="15" customHeight="1" x14ac:dyDescent="0.3">
      <c r="C17" s="26">
        <f>'Munka1 (3)'!C17</f>
        <v>1296000</v>
      </c>
      <c r="D17">
        <f>C17</f>
        <v>1296000</v>
      </c>
      <c r="E17" s="20" t="s">
        <v>122</v>
      </c>
    </row>
    <row r="18" spans="1:5" ht="15" customHeight="1" x14ac:dyDescent="0.3">
      <c r="A18" s="17" t="s">
        <v>20</v>
      </c>
      <c r="B18" s="17" t="s">
        <v>21</v>
      </c>
      <c r="C18" s="17">
        <v>0</v>
      </c>
      <c r="D18" s="17">
        <v>0</v>
      </c>
      <c r="E18" s="20"/>
    </row>
    <row r="19" spans="1:5" ht="15" customHeight="1" x14ac:dyDescent="0.3">
      <c r="A19" s="17" t="s">
        <v>22</v>
      </c>
      <c r="B19" s="17" t="s">
        <v>23</v>
      </c>
      <c r="C19" s="17">
        <v>0</v>
      </c>
      <c r="D19" s="17">
        <v>0</v>
      </c>
      <c r="E19" s="20"/>
    </row>
    <row r="20" spans="1:5" ht="15" customHeight="1" x14ac:dyDescent="0.3">
      <c r="A20" s="17" t="s">
        <v>24</v>
      </c>
      <c r="B20" s="17" t="s">
        <v>25</v>
      </c>
      <c r="C20" s="17">
        <f>'Munka1 (3)'!C21</f>
        <v>608920</v>
      </c>
      <c r="D20" s="17">
        <f>C20</f>
        <v>608920</v>
      </c>
      <c r="E20" s="20" t="s">
        <v>133</v>
      </c>
    </row>
    <row r="21" spans="1:5" x14ac:dyDescent="0.3">
      <c r="A21" s="17" t="s">
        <v>27</v>
      </c>
      <c r="B21" s="17"/>
      <c r="C21" s="17"/>
      <c r="D21" s="17"/>
      <c r="E21" s="20" t="s">
        <v>13</v>
      </c>
    </row>
    <row r="22" spans="1:5" x14ac:dyDescent="0.3">
      <c r="A22" s="17" t="s">
        <v>28</v>
      </c>
      <c r="B22" s="17" t="s">
        <v>29</v>
      </c>
      <c r="C22" s="17">
        <v>0</v>
      </c>
      <c r="D22" s="17">
        <v>0</v>
      </c>
      <c r="E22" s="20" t="s">
        <v>13</v>
      </c>
    </row>
    <row r="23" spans="1:5" x14ac:dyDescent="0.3">
      <c r="A23" s="17" t="s">
        <v>30</v>
      </c>
      <c r="B23" s="17" t="s">
        <v>31</v>
      </c>
      <c r="C23" s="17">
        <v>0</v>
      </c>
      <c r="D23" s="17">
        <v>0</v>
      </c>
      <c r="E23" s="20"/>
    </row>
    <row r="24" spans="1:5" x14ac:dyDescent="0.3">
      <c r="A24" s="17" t="s">
        <v>32</v>
      </c>
      <c r="B24" s="17" t="s">
        <v>33</v>
      </c>
      <c r="C24" s="17">
        <f>'Munka1 (3)'!C20</f>
        <v>608920</v>
      </c>
      <c r="D24" s="17">
        <f>C24</f>
        <v>608920</v>
      </c>
      <c r="E24" s="20" t="s">
        <v>134</v>
      </c>
    </row>
    <row r="25" spans="1:5" x14ac:dyDescent="0.3">
      <c r="C25">
        <f>SUM(C22:C24,C18:C20,C10:C13,C3)</f>
        <v>18126632</v>
      </c>
      <c r="D25">
        <f>SUM(D22:D24,D18:D20,D10:D13,D3)</f>
        <v>18154064</v>
      </c>
    </row>
    <row r="26" spans="1:5" x14ac:dyDescent="0.3">
      <c r="B26" s="25" t="s">
        <v>84</v>
      </c>
      <c r="C26" s="25">
        <v>239000</v>
      </c>
      <c r="D26" s="25" t="s">
        <v>83</v>
      </c>
      <c r="E26" s="25"/>
    </row>
    <row r="27" spans="1:5" x14ac:dyDescent="0.3">
      <c r="B27" s="25" t="s">
        <v>85</v>
      </c>
      <c r="C27" s="25">
        <f>4*20*C26</f>
        <v>19120000</v>
      </c>
      <c r="D27" s="25" t="s">
        <v>87</v>
      </c>
      <c r="E27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631B7-A59B-420E-81A9-19D9296C62C5}">
  <dimension ref="A1:R28"/>
  <sheetViews>
    <sheetView zoomScaleNormal="100" workbookViewId="0">
      <selection activeCell="D27" sqref="D27"/>
    </sheetView>
  </sheetViews>
  <sheetFormatPr defaultRowHeight="14.4" x14ac:dyDescent="0.3"/>
  <cols>
    <col min="1" max="1" width="40.77734375" customWidth="1"/>
    <col min="2" max="2" width="33.5546875" customWidth="1"/>
    <col min="3" max="3" width="27.44140625" customWidth="1"/>
    <col min="4" max="4" width="37.44140625" bestFit="1" customWidth="1"/>
    <col min="5" max="5" width="9.21875" bestFit="1" customWidth="1"/>
    <col min="6" max="6" width="24" bestFit="1" customWidth="1"/>
    <col min="8" max="8" width="14.77734375" customWidth="1"/>
    <col min="10" max="10" width="21.88671875" customWidth="1"/>
  </cols>
  <sheetData>
    <row r="1" spans="1:18" x14ac:dyDescent="0.3">
      <c r="A1" t="s">
        <v>56</v>
      </c>
      <c r="H1" t="s">
        <v>60</v>
      </c>
      <c r="J1" s="21">
        <v>20</v>
      </c>
      <c r="K1" t="s">
        <v>57</v>
      </c>
    </row>
    <row r="3" spans="1:18" x14ac:dyDescent="0.3">
      <c r="A3" t="s">
        <v>58</v>
      </c>
      <c r="D3" s="22" t="s">
        <v>59</v>
      </c>
      <c r="E3" s="83" t="s">
        <v>60</v>
      </c>
      <c r="F3" s="83"/>
      <c r="G3" s="83"/>
      <c r="H3" s="83"/>
    </row>
    <row r="4" spans="1:18" x14ac:dyDescent="0.3">
      <c r="A4" t="s">
        <v>61</v>
      </c>
      <c r="C4">
        <f>E4*G4</f>
        <v>3840000</v>
      </c>
      <c r="D4" t="s">
        <v>105</v>
      </c>
      <c r="E4" s="21">
        <v>480</v>
      </c>
      <c r="F4" t="s">
        <v>62</v>
      </c>
      <c r="G4" s="21">
        <v>8000</v>
      </c>
      <c r="H4" t="s">
        <v>63</v>
      </c>
    </row>
    <row r="5" spans="1:18" x14ac:dyDescent="0.3">
      <c r="A5" t="s">
        <v>94</v>
      </c>
      <c r="C5">
        <f>E5*G5</f>
        <v>600000</v>
      </c>
      <c r="D5" t="s">
        <v>106</v>
      </c>
      <c r="E5">
        <v>30000</v>
      </c>
      <c r="F5" t="s">
        <v>64</v>
      </c>
      <c r="G5" s="21">
        <f>J1</f>
        <v>20</v>
      </c>
      <c r="H5" t="s">
        <v>65</v>
      </c>
    </row>
    <row r="6" spans="1:18" x14ac:dyDescent="0.3">
      <c r="A6" t="s">
        <v>95</v>
      </c>
      <c r="G6" s="21"/>
      <c r="K6" s="23" t="s">
        <v>66</v>
      </c>
    </row>
    <row r="7" spans="1:18" x14ac:dyDescent="0.3">
      <c r="B7" t="s">
        <v>67</v>
      </c>
      <c r="C7">
        <f>G7*E7</f>
        <v>696000</v>
      </c>
      <c r="D7" t="s">
        <v>107</v>
      </c>
      <c r="E7">
        <f>K7*L7</f>
        <v>696</v>
      </c>
      <c r="F7" t="s">
        <v>108</v>
      </c>
      <c r="G7" s="21">
        <v>1000</v>
      </c>
      <c r="H7" t="s">
        <v>68</v>
      </c>
      <c r="J7">
        <f>J1</f>
        <v>20</v>
      </c>
      <c r="K7">
        <f>J7*1.2</f>
        <v>24</v>
      </c>
      <c r="L7" s="21">
        <v>29</v>
      </c>
      <c r="M7" t="s">
        <v>69</v>
      </c>
    </row>
    <row r="8" spans="1:18" x14ac:dyDescent="0.3">
      <c r="B8" t="s">
        <v>70</v>
      </c>
      <c r="C8">
        <f>G8*E8</f>
        <v>384000</v>
      </c>
      <c r="D8" t="s">
        <v>109</v>
      </c>
      <c r="E8">
        <f>K8*L8</f>
        <v>384</v>
      </c>
      <c r="F8" t="s">
        <v>110</v>
      </c>
      <c r="G8" s="21">
        <v>1000</v>
      </c>
      <c r="H8" t="s">
        <v>68</v>
      </c>
      <c r="J8">
        <f>J1</f>
        <v>20</v>
      </c>
      <c r="K8">
        <f>J8*1.2</f>
        <v>24</v>
      </c>
      <c r="L8" s="21">
        <v>16</v>
      </c>
      <c r="M8" t="s">
        <v>69</v>
      </c>
    </row>
    <row r="9" spans="1:18" x14ac:dyDescent="0.3">
      <c r="B9" t="s">
        <v>71</v>
      </c>
      <c r="C9">
        <f>G9*E9*I9</f>
        <v>200000</v>
      </c>
      <c r="D9" t="s">
        <v>111</v>
      </c>
      <c r="E9">
        <v>5</v>
      </c>
      <c r="F9" t="s">
        <v>90</v>
      </c>
      <c r="G9" s="21">
        <v>20000</v>
      </c>
      <c r="H9" t="s">
        <v>72</v>
      </c>
      <c r="I9">
        <v>2</v>
      </c>
    </row>
    <row r="10" spans="1:18" x14ac:dyDescent="0.3">
      <c r="A10" t="s">
        <v>96</v>
      </c>
      <c r="C10">
        <f>E10</f>
        <v>6458400</v>
      </c>
      <c r="D10" t="s">
        <v>113</v>
      </c>
      <c r="E10">
        <f>K10*G10*0.1</f>
        <v>6458400</v>
      </c>
      <c r="F10" t="s">
        <v>104</v>
      </c>
      <c r="G10" s="21">
        <v>2</v>
      </c>
      <c r="H10" t="s">
        <v>75</v>
      </c>
      <c r="J10" t="s">
        <v>112</v>
      </c>
      <c r="K10">
        <v>32292000</v>
      </c>
      <c r="L10" t="s">
        <v>101</v>
      </c>
    </row>
    <row r="11" spans="1:18" x14ac:dyDescent="0.3">
      <c r="A11" s="24" t="s">
        <v>73</v>
      </c>
      <c r="C11" s="24">
        <f>SUM(C4:C10)</f>
        <v>12178400</v>
      </c>
    </row>
    <row r="12" spans="1:18" x14ac:dyDescent="0.3">
      <c r="A12" s="24" t="s">
        <v>124</v>
      </c>
      <c r="C12" s="24">
        <f>C11*0.13</f>
        <v>1583192</v>
      </c>
      <c r="D12" t="s">
        <v>125</v>
      </c>
    </row>
    <row r="13" spans="1:18" x14ac:dyDescent="0.3">
      <c r="A13" t="s">
        <v>74</v>
      </c>
      <c r="C13">
        <f>G13*E13</f>
        <v>1000000</v>
      </c>
      <c r="D13" t="s">
        <v>114</v>
      </c>
      <c r="E13">
        <v>500000</v>
      </c>
      <c r="F13" t="s">
        <v>126</v>
      </c>
      <c r="G13" s="21">
        <v>2</v>
      </c>
      <c r="H13" t="s">
        <v>75</v>
      </c>
      <c r="I13" s="14"/>
    </row>
    <row r="14" spans="1:18" x14ac:dyDescent="0.3">
      <c r="A14" t="s">
        <v>76</v>
      </c>
      <c r="C14">
        <f>G14*E14</f>
        <v>200000</v>
      </c>
      <c r="D14" t="s">
        <v>115</v>
      </c>
      <c r="E14">
        <v>100000</v>
      </c>
      <c r="F14" t="s">
        <v>127</v>
      </c>
      <c r="G14" s="21">
        <v>2</v>
      </c>
      <c r="H14" t="s">
        <v>75</v>
      </c>
    </row>
    <row r="15" spans="1:18" x14ac:dyDescent="0.3">
      <c r="A15" t="s">
        <v>77</v>
      </c>
      <c r="C15">
        <f>G15*E15</f>
        <v>101600</v>
      </c>
      <c r="E15">
        <f>I15*1.27</f>
        <v>25400</v>
      </c>
      <c r="F15" t="s">
        <v>78</v>
      </c>
      <c r="G15" s="21">
        <v>4</v>
      </c>
      <c r="H15" t="s">
        <v>79</v>
      </c>
      <c r="I15">
        <v>20000</v>
      </c>
    </row>
    <row r="16" spans="1:18" x14ac:dyDescent="0.3">
      <c r="A16" t="s">
        <v>129</v>
      </c>
      <c r="C16">
        <f>E16</f>
        <v>549600</v>
      </c>
      <c r="D16" t="s">
        <v>116</v>
      </c>
      <c r="E16">
        <f>G14*G16*F16</f>
        <v>549600</v>
      </c>
      <c r="F16" s="23">
        <v>0.1</v>
      </c>
      <c r="G16" s="21">
        <v>2748000</v>
      </c>
      <c r="H16" t="s">
        <v>101</v>
      </c>
      <c r="I16">
        <v>64</v>
      </c>
      <c r="J16" t="s">
        <v>92</v>
      </c>
      <c r="O16">
        <v>1050000</v>
      </c>
      <c r="P16" t="s">
        <v>75</v>
      </c>
      <c r="Q16">
        <v>2875</v>
      </c>
      <c r="R16" t="s">
        <v>93</v>
      </c>
    </row>
    <row r="17" spans="1:11" x14ac:dyDescent="0.3">
      <c r="A17" t="s">
        <v>91</v>
      </c>
      <c r="C17">
        <f>G17-0.1*G17</f>
        <v>1296000</v>
      </c>
      <c r="D17" t="s">
        <v>117</v>
      </c>
      <c r="F17" t="s">
        <v>103</v>
      </c>
      <c r="G17" s="21">
        <f>H17*K17*E4</f>
        <v>1440000</v>
      </c>
      <c r="H17">
        <v>60</v>
      </c>
      <c r="I17" t="s">
        <v>102</v>
      </c>
      <c r="K17">
        <v>50</v>
      </c>
    </row>
    <row r="18" spans="1:11" x14ac:dyDescent="0.3">
      <c r="A18" s="24" t="s">
        <v>80</v>
      </c>
      <c r="C18" s="25">
        <f>SUM(C11:C16)</f>
        <v>15612792</v>
      </c>
    </row>
    <row r="19" spans="1:11" x14ac:dyDescent="0.3">
      <c r="A19" t="s">
        <v>81</v>
      </c>
    </row>
    <row r="20" spans="1:11" x14ac:dyDescent="0.3">
      <c r="A20" t="s">
        <v>132</v>
      </c>
      <c r="C20">
        <f>C11*0.05</f>
        <v>608920</v>
      </c>
    </row>
    <row r="21" spans="1:11" x14ac:dyDescent="0.3">
      <c r="A21" t="s">
        <v>135</v>
      </c>
      <c r="C21">
        <f>C11*0.05</f>
        <v>608920</v>
      </c>
    </row>
    <row r="22" spans="1:11" x14ac:dyDescent="0.3">
      <c r="A22" s="24" t="s">
        <v>82</v>
      </c>
      <c r="C22" s="24">
        <f>SUM(C18:C21)</f>
        <v>16830632</v>
      </c>
    </row>
    <row r="23" spans="1:11" x14ac:dyDescent="0.3">
      <c r="A23" s="24"/>
      <c r="C23" s="24"/>
    </row>
    <row r="24" spans="1:11" x14ac:dyDescent="0.3">
      <c r="F24" s="21"/>
    </row>
    <row r="25" spans="1:11" x14ac:dyDescent="0.3">
      <c r="C25" s="24"/>
    </row>
    <row r="27" spans="1:11" x14ac:dyDescent="0.3">
      <c r="B27" t="s">
        <v>84</v>
      </c>
      <c r="C27" s="25">
        <v>239000</v>
      </c>
      <c r="D27" t="s">
        <v>83</v>
      </c>
      <c r="E27">
        <f>C22/4/20</f>
        <v>210382.9</v>
      </c>
      <c r="F27" t="s">
        <v>118</v>
      </c>
    </row>
    <row r="28" spans="1:11" x14ac:dyDescent="0.3">
      <c r="B28" t="s">
        <v>85</v>
      </c>
      <c r="C28">
        <f>4*J1*C27</f>
        <v>19120000</v>
      </c>
      <c r="D28" t="s">
        <v>86</v>
      </c>
      <c r="E28">
        <f>C28-C22</f>
        <v>2289368</v>
      </c>
      <c r="F28" t="s">
        <v>119</v>
      </c>
    </row>
  </sheetData>
  <mergeCells count="1">
    <mergeCell ref="E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83DA9-0B1C-4AE2-B880-B19FD91A0F8F}">
  <dimension ref="E4:F28"/>
  <sheetViews>
    <sheetView topLeftCell="A7" workbookViewId="0">
      <selection activeCell="E13" sqref="E13"/>
    </sheetView>
  </sheetViews>
  <sheetFormatPr defaultRowHeight="14.4" x14ac:dyDescent="0.3"/>
  <cols>
    <col min="5" max="5" width="8.77734375" bestFit="1" customWidth="1"/>
  </cols>
  <sheetData>
    <row r="4" spans="5:6" x14ac:dyDescent="0.3">
      <c r="E4">
        <v>4800000</v>
      </c>
      <c r="F4">
        <v>4180000</v>
      </c>
    </row>
    <row r="5" spans="5:6" x14ac:dyDescent="0.3">
      <c r="E5">
        <v>600000</v>
      </c>
      <c r="F5">
        <v>600000</v>
      </c>
    </row>
    <row r="7" spans="5:6" x14ac:dyDescent="0.3">
      <c r="E7">
        <v>696000</v>
      </c>
      <c r="F7">
        <v>624000</v>
      </c>
    </row>
    <row r="8" spans="5:6" x14ac:dyDescent="0.3">
      <c r="E8">
        <v>384000</v>
      </c>
      <c r="F8">
        <v>264000</v>
      </c>
    </row>
    <row r="9" spans="5:6" x14ac:dyDescent="0.3">
      <c r="E9">
        <v>100000</v>
      </c>
      <c r="F9">
        <v>100000</v>
      </c>
    </row>
    <row r="10" spans="5:6" x14ac:dyDescent="0.3">
      <c r="E10">
        <v>38750400</v>
      </c>
      <c r="F10">
        <v>6458400</v>
      </c>
    </row>
    <row r="11" spans="5:6" x14ac:dyDescent="0.3">
      <c r="E11">
        <v>45330400</v>
      </c>
      <c r="F11">
        <v>12226400</v>
      </c>
    </row>
    <row r="12" spans="5:6" x14ac:dyDescent="0.3">
      <c r="E12">
        <v>8839428</v>
      </c>
      <c r="F12">
        <v>2384148</v>
      </c>
    </row>
    <row r="13" spans="5:6" x14ac:dyDescent="0.3">
      <c r="E13">
        <v>6000000</v>
      </c>
      <c r="F13">
        <v>800000</v>
      </c>
    </row>
    <row r="14" spans="5:6" x14ac:dyDescent="0.3">
      <c r="E14">
        <v>1200000</v>
      </c>
      <c r="F14">
        <v>200000</v>
      </c>
    </row>
    <row r="15" spans="5:6" x14ac:dyDescent="0.3">
      <c r="E15">
        <v>101600</v>
      </c>
      <c r="F15">
        <v>101600</v>
      </c>
    </row>
    <row r="16" spans="5:6" x14ac:dyDescent="0.3">
      <c r="E16">
        <v>3297600</v>
      </c>
      <c r="F16">
        <v>184000</v>
      </c>
    </row>
    <row r="17" spans="5:6" x14ac:dyDescent="0.3">
      <c r="E17">
        <v>1440000</v>
      </c>
    </row>
    <row r="18" spans="5:6" x14ac:dyDescent="0.3">
      <c r="E18">
        <v>64769028</v>
      </c>
      <c r="F18">
        <v>15896148</v>
      </c>
    </row>
    <row r="20" spans="5:6" x14ac:dyDescent="0.3">
      <c r="E20">
        <v>996000</v>
      </c>
      <c r="F20">
        <v>996000</v>
      </c>
    </row>
    <row r="21" spans="5:6" x14ac:dyDescent="0.3">
      <c r="E21">
        <v>996000</v>
      </c>
      <c r="F21">
        <v>996000</v>
      </c>
    </row>
    <row r="22" spans="5:6" x14ac:dyDescent="0.3">
      <c r="E22">
        <v>66761028</v>
      </c>
      <c r="F22">
        <v>17888148</v>
      </c>
    </row>
    <row r="27" spans="5:6" x14ac:dyDescent="0.3">
      <c r="E27">
        <v>249000</v>
      </c>
      <c r="F27">
        <v>249000</v>
      </c>
    </row>
    <row r="28" spans="5:6" x14ac:dyDescent="0.3">
      <c r="E28">
        <v>19920000</v>
      </c>
      <c r="F28">
        <v>19920000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14 Séma</vt:lpstr>
      <vt:lpstr>Összetevők</vt:lpstr>
      <vt:lpstr>Munka1 (3)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Lepesi János Sándor</dc:creator>
  <cp:lastModifiedBy>Bónáné Mózer Krisztina</cp:lastModifiedBy>
  <dcterms:created xsi:type="dcterms:W3CDTF">2018-02-26T12:48:25Z</dcterms:created>
  <dcterms:modified xsi:type="dcterms:W3CDTF">2025-04-30T10:05:15Z</dcterms:modified>
</cp:coreProperties>
</file>